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shus-my.sharepoint.com/personal/kth_lbf_dk/Documents/Skrivebord/"/>
    </mc:Choice>
  </mc:AlternateContent>
  <xr:revisionPtr revIDLastSave="18" documentId="8_{9453CAE8-8773-4F20-B38A-A0C290BAB154}" xr6:coauthVersionLast="47" xr6:coauthVersionMax="47" xr10:uidLastSave="{4DAB70CE-A3C1-473D-9C03-BC82A9E6D57D}"/>
  <bookViews>
    <workbookView xWindow="-108" yWindow="-108" windowWidth="23256" windowHeight="14016" tabRatio="268" xr2:uid="{00000000-000D-0000-FFFF-FFFF00000000}"/>
  </bookViews>
  <sheets>
    <sheet name="Ydelsesberegning" sheetId="1" r:id="rId1"/>
    <sheet name="Indstillingstekst" sheetId="2" r:id="rId2"/>
    <sheet name="Tilsagnstekst" sheetId="3" r:id="rId3"/>
  </sheets>
  <definedNames>
    <definedName name="_xlnm.Print_Area" localSheetId="1">Indstillingstekst!#REF!</definedName>
    <definedName name="_xlnm.Print_Area" localSheetId="0">Ydelsesberegning!$A$1:$E$62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56" i="1"/>
  <c r="B25" i="1"/>
  <c r="H25" i="1" s="1"/>
  <c r="B51" i="1"/>
  <c r="B54" i="1" s="1"/>
  <c r="B30" i="1"/>
  <c r="B32" i="1" s="1"/>
  <c r="B28" i="1"/>
  <c r="H27" i="1"/>
  <c r="G27" i="1"/>
  <c r="C27" i="1"/>
  <c r="H26" i="1"/>
  <c r="G26" i="1"/>
  <c r="C26" i="1"/>
  <c r="G25" i="1"/>
  <c r="C25" i="1"/>
  <c r="H24" i="1"/>
  <c r="G24" i="1"/>
  <c r="C24" i="1"/>
  <c r="H23" i="1"/>
  <c r="G23" i="1"/>
  <c r="C23" i="1"/>
  <c r="H22" i="1"/>
  <c r="G22" i="1"/>
  <c r="C22" i="1"/>
  <c r="H21" i="1"/>
  <c r="G21" i="1"/>
  <c r="C21" i="1"/>
  <c r="C28" i="1" l="1"/>
  <c r="B41" i="1"/>
  <c r="H28" i="1"/>
  <c r="B39" i="1"/>
  <c r="B35" i="1"/>
  <c r="B43" i="1"/>
  <c r="B45" i="1" s="1"/>
  <c r="B37" i="1"/>
</calcChain>
</file>

<file path=xl/sharedStrings.xml><?xml version="1.0" encoding="utf-8"?>
<sst xmlns="http://schemas.openxmlformats.org/spreadsheetml/2006/main" count="77" uniqueCount="65">
  <si>
    <t>m²</t>
  </si>
  <si>
    <t>Låneydelser:</t>
  </si>
  <si>
    <t xml:space="preserve">Tilgængelighed </t>
  </si>
  <si>
    <t>Lånebehov pr. bolig</t>
  </si>
  <si>
    <t>Lånebehov pr. m²</t>
  </si>
  <si>
    <t>kr.</t>
  </si>
  <si>
    <t xml:space="preserve">kr. </t>
  </si>
  <si>
    <t>kr/m²/år</t>
  </si>
  <si>
    <t>Gebyr i %</t>
  </si>
  <si>
    <r>
      <t xml:space="preserve">Lejeforhøjelse i alt </t>
    </r>
    <r>
      <rPr>
        <sz val="10"/>
        <rFont val="Verdana"/>
        <family val="2"/>
      </rPr>
      <t>(inkl. gebyr)</t>
    </r>
  </si>
  <si>
    <t>kr./år</t>
  </si>
  <si>
    <t>excl. oprund. og gebyr</t>
  </si>
  <si>
    <t xml:space="preserve"> - henlæggelser</t>
  </si>
  <si>
    <t xml:space="preserve"> - tilskud</t>
  </si>
  <si>
    <t>Kun indtastning i gule felter</t>
  </si>
  <si>
    <t>Sagsnummer:</t>
  </si>
  <si>
    <t xml:space="preserve">Årlig ydelse kr. </t>
  </si>
  <si>
    <t>Kr./år</t>
  </si>
  <si>
    <r>
      <t xml:space="preserve">Huslejepåvirkning </t>
    </r>
    <r>
      <rPr>
        <sz val="10"/>
        <rFont val="Verdana"/>
        <family val="2"/>
      </rPr>
      <t>(støttet inkl. gebyr)</t>
    </r>
  </si>
  <si>
    <t xml:space="preserve">Huslejepåvirkning </t>
  </si>
  <si>
    <t xml:space="preserve">Antal boliger </t>
  </si>
  <si>
    <t xml:space="preserve">Bruttoareal </t>
  </si>
  <si>
    <t>Boligorganisation og afdelingsnavn</t>
  </si>
  <si>
    <t>Opretning</t>
  </si>
  <si>
    <t>%</t>
  </si>
  <si>
    <r>
      <t>Indstilling.</t>
    </r>
    <r>
      <rPr>
        <sz val="10.5"/>
        <rFont val="Verdana"/>
        <family val="2"/>
      </rPr>
      <t xml:space="preserve"> Tekst der overføres til indstilling skrives i </t>
    </r>
    <r>
      <rPr>
        <u/>
        <sz val="10.5"/>
        <rFont val="Verdana"/>
        <family val="2"/>
      </rPr>
      <t>nedenstående</t>
    </r>
    <r>
      <rPr>
        <sz val="10.5"/>
        <rFont val="Verdana"/>
        <family val="2"/>
      </rPr>
      <t xml:space="preserve"> felter. Feltet "Indledning" bruges kun sjældent da der er en indledning i standardindstillingen. Dette felt overføres ikke.</t>
    </r>
  </si>
  <si>
    <r>
      <t>Tilsagn.</t>
    </r>
    <r>
      <rPr>
        <sz val="10.5"/>
        <rFont val="Verdana"/>
        <family val="2"/>
      </rPr>
      <t xml:space="preserve"> Tekst der overføres til tilsagn skrives i </t>
    </r>
    <r>
      <rPr>
        <u/>
        <sz val="10.5"/>
        <rFont val="Verdana"/>
        <family val="2"/>
      </rPr>
      <t>nedenstående</t>
    </r>
    <r>
      <rPr>
        <sz val="10.5"/>
        <rFont val="Verdana"/>
        <family val="2"/>
      </rPr>
      <t xml:space="preserve"> felt. Skal være en overordnet kort tekst om de samlede støttede arbejder. Brug rækkefølgen Opretning, Ombyg/sammenlægning, Tilgængelighed og Miljø. Dette felt overføres ikke.</t>
    </r>
  </si>
  <si>
    <t xml:space="preserve">Opretning: </t>
  </si>
  <si>
    <r>
      <t>Indledning:</t>
    </r>
    <r>
      <rPr>
        <u/>
        <sz val="10.5"/>
        <rFont val="Verdana"/>
        <family val="2"/>
      </rPr>
      <t xml:space="preserve"> </t>
    </r>
  </si>
  <si>
    <t>Ustøttede arbejder omfatter</t>
  </si>
  <si>
    <t>Ustøttet ydelse, inkl. gebyr</t>
  </si>
  <si>
    <t>Ustøttet ydelse pr. m²</t>
  </si>
  <si>
    <t>Ydelse i %, inkl. gebyr</t>
  </si>
  <si>
    <t>Alternativ til støttet arbejder</t>
  </si>
  <si>
    <t>Samlet lånebehov pr. kategori i kr.:</t>
  </si>
  <si>
    <t xml:space="preserve">Moderniserings- og vedligeholdsarbejder i alt </t>
  </si>
  <si>
    <t>Ombygning / sammenlægning og tilgængelighed:</t>
  </si>
  <si>
    <t>Ombygning / sammenlægning:</t>
  </si>
  <si>
    <t>Tilgængelighed:</t>
  </si>
  <si>
    <t>Fællesarealer</t>
  </si>
  <si>
    <t>Version af ark xx.06.2021</t>
  </si>
  <si>
    <t xml:space="preserve">Ombygning/sammenlægning </t>
  </si>
  <si>
    <t>Miljø-/Klimavenlige-/Digitale løsninger</t>
  </si>
  <si>
    <t>Støttede kategorier</t>
  </si>
  <si>
    <t>Nedrivning</t>
  </si>
  <si>
    <t>Samlet støttet anskaffelsessum/ydelse i alt</t>
  </si>
  <si>
    <t>Ydelse i %</t>
  </si>
  <si>
    <t>Pr. bolig tkr.</t>
  </si>
  <si>
    <t>Pr. m² - kr.</t>
  </si>
  <si>
    <t>Heraf nødvendige ustøttede arbejder</t>
  </si>
  <si>
    <t>M/V minus nødvendige ustøttede arbejder</t>
  </si>
  <si>
    <t>Til Bossinf og</t>
  </si>
  <si>
    <t>Fra budgetark Støttet</t>
  </si>
  <si>
    <t>Tilsagnsbrev</t>
  </si>
  <si>
    <t>Genhusning incl. lejetab</t>
  </si>
  <si>
    <t>Ustøttede arbejder excl. nødvendige ustøttede arbejder</t>
  </si>
  <si>
    <t>Ustøttet arbejder</t>
  </si>
  <si>
    <t>Opsummering af støttede og ustøttede arbejder</t>
  </si>
  <si>
    <t>Fællesarealer:</t>
  </si>
  <si>
    <t>Genhusning:</t>
  </si>
  <si>
    <t>Nedrivning:</t>
  </si>
  <si>
    <t>Miljø-/Klimavenlige-/Digitale løsninger:</t>
  </si>
  <si>
    <t>1053XX</t>
  </si>
  <si>
    <t>024X-05- afd. 1 - Xbogård</t>
  </si>
  <si>
    <t>SKJ 25.10.2021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</si>
</sst>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0.5"/>
      <name val="Verdana"/>
      <family val="2"/>
    </font>
    <font>
      <sz val="10.5"/>
      <name val="Verdana"/>
      <family val="2"/>
    </font>
    <font>
      <u/>
      <sz val="10.5"/>
      <name val="Verdana"/>
      <family val="2"/>
    </font>
    <font>
      <b/>
      <u/>
      <sz val="10.5"/>
      <name val="Verdana"/>
      <family val="2"/>
    </font>
    <font>
      <u/>
      <sz val="10"/>
      <name val="Verdan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i/>
      <sz val="10"/>
      <name val="Verdana"/>
      <family val="2"/>
    </font>
    <font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23703726310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7" borderId="2" applyNumberFormat="0" applyAlignment="0" applyProtection="0"/>
    <xf numFmtId="0" fontId="11" fillId="28" borderId="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4" fillId="26" borderId="1" applyNumberFormat="0" applyFont="0" applyAlignment="0" applyProtection="0"/>
    <xf numFmtId="9" fontId="2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9" fillId="0" borderId="8" applyNumberFormat="0" applyFill="0" applyAlignment="0" applyProtection="0"/>
  </cellStyleXfs>
  <cellXfs count="102">
    <xf numFmtId="0" fontId="0" fillId="0" borderId="0" xfId="0" applyAlignment="1"/>
    <xf numFmtId="0" fontId="1" fillId="39" borderId="31" xfId="0" applyFont="1" applyFill="1" applyBorder="1" applyAlignment="1" applyProtection="1">
      <alignment horizontal="right"/>
      <protection locked="0"/>
    </xf>
    <xf numFmtId="0" fontId="3" fillId="0" borderId="9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3" fontId="1" fillId="0" borderId="15" xfId="0" applyNumberFormat="1" applyFont="1" applyBorder="1" applyAlignment="1"/>
    <xf numFmtId="0" fontId="2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0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2" fillId="0" borderId="21" xfId="0" applyFont="1" applyBorder="1" applyAlignment="1"/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/>
    <xf numFmtId="3" fontId="1" fillId="0" borderId="21" xfId="0" applyNumberFormat="1" applyFont="1" applyBorder="1" applyAlignment="1"/>
    <xf numFmtId="0" fontId="1" fillId="0" borderId="22" xfId="0" applyFont="1" applyBorder="1" applyAlignment="1"/>
    <xf numFmtId="3" fontId="1" fillId="0" borderId="22" xfId="0" applyNumberFormat="1" applyFont="1" applyBorder="1" applyAlignment="1"/>
    <xf numFmtId="3" fontId="1" fillId="37" borderId="22" xfId="0" applyNumberFormat="1" applyFont="1" applyFill="1" applyBorder="1" applyAlignment="1"/>
    <xf numFmtId="3" fontId="1" fillId="0" borderId="14" xfId="0" applyNumberFormat="1" applyFont="1" applyBorder="1" applyAlignment="1"/>
    <xf numFmtId="0" fontId="2" fillId="0" borderId="17" xfId="0" applyFont="1" applyBorder="1" applyAlignment="1"/>
    <xf numFmtId="0" fontId="1" fillId="0" borderId="15" xfId="0" applyFont="1" applyBorder="1" applyAlignment="1"/>
    <xf numFmtId="1" fontId="1" fillId="0" borderId="15" xfId="0" applyNumberFormat="1" applyFont="1" applyBorder="1" applyAlignment="1"/>
    <xf numFmtId="1" fontId="1" fillId="0" borderId="23" xfId="0" applyNumberFormat="1" applyFont="1" applyBorder="1" applyAlignment="1"/>
    <xf numFmtId="0" fontId="3" fillId="0" borderId="11" xfId="0" applyFont="1" applyBorder="1" applyAlignment="1"/>
    <xf numFmtId="0" fontId="2" fillId="0" borderId="12" xfId="0" applyFont="1" applyBorder="1" applyAlignment="1"/>
    <xf numFmtId="0" fontId="2" fillId="0" borderId="18" xfId="0" applyFont="1" applyBorder="1" applyAlignment="1"/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38" borderId="9" xfId="0" applyFont="1" applyFill="1" applyBorder="1" applyAlignment="1"/>
    <xf numFmtId="0" fontId="1" fillId="0" borderId="25" xfId="0" quotePrefix="1" applyFont="1" applyBorder="1" applyAlignment="1"/>
    <xf numFmtId="0" fontId="1" fillId="0" borderId="26" xfId="0" applyFont="1" applyBorder="1" applyAlignment="1"/>
    <xf numFmtId="0" fontId="1" fillId="0" borderId="25" xfId="0" applyFont="1" applyBorder="1" applyAlignment="1"/>
    <xf numFmtId="0" fontId="1" fillId="0" borderId="27" xfId="0" quotePrefix="1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38" borderId="31" xfId="0" applyFont="1" applyFill="1" applyBorder="1" applyAlignment="1" applyProtection="1">
      <protection locked="0"/>
    </xf>
    <xf numFmtId="0" fontId="2" fillId="38" borderId="14" xfId="0" applyFont="1" applyFill="1" applyBorder="1" applyAlignment="1" applyProtection="1">
      <alignment horizontal="right"/>
      <protection locked="0"/>
    </xf>
    <xf numFmtId="49" fontId="1" fillId="38" borderId="9" xfId="0" applyNumberFormat="1" applyFont="1" applyFill="1" applyBorder="1" applyAlignment="1" applyProtection="1">
      <protection locked="0"/>
    </xf>
    <xf numFmtId="49" fontId="1" fillId="38" borderId="15" xfId="0" applyNumberFormat="1" applyFont="1" applyFill="1" applyBorder="1" applyAlignment="1" applyProtection="1">
      <protection locked="0"/>
    </xf>
    <xf numFmtId="3" fontId="1" fillId="38" borderId="9" xfId="0" applyNumberFormat="1" applyFont="1" applyFill="1" applyBorder="1" applyAlignment="1" applyProtection="1">
      <protection locked="0"/>
    </xf>
    <xf numFmtId="3" fontId="1" fillId="38" borderId="24" xfId="0" applyNumberFormat="1" applyFont="1" applyFill="1" applyBorder="1" applyAlignment="1" applyProtection="1">
      <protection locked="0"/>
    </xf>
    <xf numFmtId="3" fontId="1" fillId="39" borderId="21" xfId="0" applyNumberFormat="1" applyFont="1" applyFill="1" applyBorder="1" applyAlignment="1" applyProtection="1">
      <protection locked="0"/>
    </xf>
    <xf numFmtId="3" fontId="1" fillId="39" borderId="22" xfId="0" applyNumberFormat="1" applyFont="1" applyFill="1" applyBorder="1" applyAlignment="1" applyProtection="1">
      <protection locked="0"/>
    </xf>
    <xf numFmtId="0" fontId="1" fillId="38" borderId="9" xfId="0" applyFont="1" applyFill="1" applyBorder="1" applyAlignment="1" applyProtection="1">
      <protection locked="0"/>
    </xf>
    <xf numFmtId="0" fontId="1" fillId="40" borderId="9" xfId="0" applyFont="1" applyFill="1" applyBorder="1" applyAlignment="1" applyProtection="1">
      <protection locked="0"/>
    </xf>
    <xf numFmtId="0" fontId="1" fillId="40" borderId="11" xfId="0" applyFont="1" applyFill="1" applyBorder="1" applyAlignment="1" applyProtection="1">
      <protection locked="0"/>
    </xf>
    <xf numFmtId="9" fontId="1" fillId="0" borderId="9" xfId="36" applyFont="1" applyBorder="1" applyAlignment="1"/>
    <xf numFmtId="164" fontId="1" fillId="0" borderId="14" xfId="36" applyNumberFormat="1" applyFont="1" applyBorder="1" applyAlignment="1"/>
    <xf numFmtId="164" fontId="1" fillId="0" borderId="23" xfId="0" applyNumberFormat="1" applyFont="1" applyBorder="1" applyAlignment="1"/>
    <xf numFmtId="164" fontId="1" fillId="0" borderId="32" xfId="0" applyNumberFormat="1" applyFont="1" applyBorder="1" applyAlignment="1"/>
    <xf numFmtId="0" fontId="5" fillId="41" borderId="33" xfId="0" applyFont="1" applyFill="1" applyBorder="1" applyAlignment="1">
      <alignment vertical="top" wrapText="1"/>
    </xf>
    <xf numFmtId="0" fontId="1" fillId="38" borderId="34" xfId="0" applyFont="1" applyFill="1" applyBorder="1" applyAlignment="1" applyProtection="1">
      <protection locked="0"/>
    </xf>
    <xf numFmtId="0" fontId="1" fillId="0" borderId="35" xfId="0" applyFont="1" applyBorder="1" applyAlignment="1"/>
    <xf numFmtId="49" fontId="1" fillId="38" borderId="35" xfId="0" applyNumberFormat="1" applyFont="1" applyFill="1" applyBorder="1" applyAlignment="1" applyProtection="1">
      <protection locked="0"/>
    </xf>
    <xf numFmtId="0" fontId="1" fillId="0" borderId="36" xfId="0" applyFont="1" applyBorder="1" applyAlignment="1">
      <alignment horizontal="left"/>
    </xf>
    <xf numFmtId="3" fontId="1" fillId="0" borderId="20" xfId="0" applyNumberFormat="1" applyFont="1" applyBorder="1" applyAlignment="1"/>
    <xf numFmtId="0" fontId="6" fillId="0" borderId="22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37" xfId="0" applyFont="1" applyBorder="1" applyAlignment="1"/>
    <xf numFmtId="0" fontId="9" fillId="0" borderId="16" xfId="0" applyFont="1" applyBorder="1" applyAlignment="1"/>
    <xf numFmtId="0" fontId="1" fillId="0" borderId="38" xfId="0" applyFont="1" applyBorder="1" applyAlignment="1"/>
    <xf numFmtId="0" fontId="1" fillId="0" borderId="32" xfId="0" applyFont="1" applyBorder="1" applyAlignment="1"/>
    <xf numFmtId="0" fontId="9" fillId="0" borderId="17" xfId="0" applyFont="1" applyBorder="1" applyAlignment="1"/>
    <xf numFmtId="0" fontId="1" fillId="0" borderId="39" xfId="0" applyFont="1" applyBorder="1" applyAlignment="1"/>
    <xf numFmtId="3" fontId="1" fillId="39" borderId="20" xfId="0" applyNumberFormat="1" applyFont="1" applyFill="1" applyBorder="1" applyAlignment="1" applyProtection="1">
      <protection locked="0"/>
    </xf>
    <xf numFmtId="3" fontId="1" fillId="38" borderId="21" xfId="0" applyNumberFormat="1" applyFont="1" applyFill="1" applyBorder="1" applyAlignment="1" applyProtection="1">
      <protection locked="0"/>
    </xf>
    <xf numFmtId="3" fontId="1" fillId="38" borderId="22" xfId="0" applyNumberFormat="1" applyFont="1" applyFill="1" applyBorder="1" applyAlignment="1" applyProtection="1">
      <protection locked="0"/>
    </xf>
    <xf numFmtId="3" fontId="1" fillId="0" borderId="40" xfId="0" applyNumberFormat="1" applyFont="1" applyBorder="1" applyAlignment="1"/>
    <xf numFmtId="3" fontId="1" fillId="0" borderId="9" xfId="0" applyNumberFormat="1" applyFont="1" applyBorder="1" applyAlignment="1"/>
    <xf numFmtId="3" fontId="1" fillId="0" borderId="24" xfId="0" applyNumberFormat="1" applyFont="1" applyBorder="1" applyAlignment="1"/>
    <xf numFmtId="3" fontId="1" fillId="0" borderId="19" xfId="0" applyNumberFormat="1" applyFont="1" applyBorder="1" applyAlignment="1"/>
    <xf numFmtId="3" fontId="1" fillId="0" borderId="41" xfId="0" applyNumberFormat="1" applyFont="1" applyBorder="1" applyAlignment="1"/>
    <xf numFmtId="3" fontId="1" fillId="0" borderId="42" xfId="0" applyNumberFormat="1" applyFont="1" applyBorder="1" applyAlignment="1"/>
    <xf numFmtId="9" fontId="1" fillId="0" borderId="13" xfId="36" applyFont="1" applyBorder="1" applyAlignment="1"/>
    <xf numFmtId="0" fontId="8" fillId="0" borderId="43" xfId="0" applyFont="1" applyBorder="1" applyAlignment="1"/>
    <xf numFmtId="0" fontId="6" fillId="0" borderId="22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5" fillId="41" borderId="20" xfId="0" applyFont="1" applyFill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10" fontId="1" fillId="37" borderId="23" xfId="0" applyNumberFormat="1" applyFont="1" applyFill="1" applyBorder="1" applyAlignment="1"/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4" xfId="0" applyFont="1" applyBorder="1" applyAlignment="1"/>
    <xf numFmtId="3" fontId="1" fillId="42" borderId="22" xfId="0" applyNumberFormat="1" applyFont="1" applyFill="1" applyBorder="1" applyAlignment="1"/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45" xfId="0" applyFont="1" applyBorder="1" applyAlignment="1">
      <alignment wrapText="1"/>
    </xf>
    <xf numFmtId="0" fontId="1" fillId="0" borderId="9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0" fillId="0" borderId="0" xfId="0"/>
  </cellXfs>
  <cellStyles count="47">
    <cellStyle name="20% - Accent1" xfId="1" xr:uid="{00000000-0005-0000-0000-00000C000000}"/>
    <cellStyle name="20% - Accent2" xfId="2" xr:uid="{00000000-0005-0000-0000-00000D000000}"/>
    <cellStyle name="20% - Accent3" xfId="3" xr:uid="{00000000-0005-0000-0000-00000E000000}"/>
    <cellStyle name="20% - Accent4" xfId="4" xr:uid="{00000000-0005-0000-0000-00000F000000}"/>
    <cellStyle name="20% - Accent5" xfId="5" xr:uid="{00000000-0005-0000-0000-000010000000}"/>
    <cellStyle name="20% - Accent5 2" xfId="39" xr:uid="{00000000-0005-0000-0000-000054000000}"/>
    <cellStyle name="20% - Accent6" xfId="6" xr:uid="{00000000-0005-0000-0000-000011000000}"/>
    <cellStyle name="20% - Accent6 2" xfId="40" xr:uid="{00000000-0005-0000-0000-000055000000}"/>
    <cellStyle name="40% - Accent1" xfId="7" xr:uid="{00000000-0005-0000-0000-000018000000}"/>
    <cellStyle name="40% - Accent1 2" xfId="41" xr:uid="{00000000-0005-0000-0000-000056000000}"/>
    <cellStyle name="40% - Accent2" xfId="8" xr:uid="{00000000-0005-0000-0000-000019000000}"/>
    <cellStyle name="40% - Accent2 2" xfId="42" xr:uid="{00000000-0005-0000-0000-000057000000}"/>
    <cellStyle name="40% - Accent3" xfId="9" xr:uid="{00000000-0005-0000-0000-00001A000000}"/>
    <cellStyle name="40% - Accent4" xfId="10" xr:uid="{00000000-0005-0000-0000-00001B000000}"/>
    <cellStyle name="40% - Accent4 2" xfId="43" xr:uid="{00000000-0005-0000-0000-000058000000}"/>
    <cellStyle name="40% - Accent5" xfId="11" xr:uid="{00000000-0005-0000-0000-00001C000000}"/>
    <cellStyle name="40% - Accent5 2" xfId="44" xr:uid="{00000000-0005-0000-0000-000059000000}"/>
    <cellStyle name="40% - Accent6" xfId="12" xr:uid="{00000000-0005-0000-0000-00001D000000}"/>
    <cellStyle name="40% - Accent6 2" xfId="45" xr:uid="{00000000-0005-0000-0000-00005A000000}"/>
    <cellStyle name="60% - Accent1" xfId="13" xr:uid="{00000000-0005-0000-0000-000024000000}"/>
    <cellStyle name="60% - Accent2" xfId="14" xr:uid="{00000000-0005-0000-0000-000025000000}"/>
    <cellStyle name="60% - Accent3" xfId="15" xr:uid="{00000000-0005-0000-0000-000026000000}"/>
    <cellStyle name="60% - Accent4" xfId="16" xr:uid="{00000000-0005-0000-0000-000027000000}"/>
    <cellStyle name="60% - Accent5" xfId="17" xr:uid="{00000000-0005-0000-0000-000028000000}"/>
    <cellStyle name="60% - Accent6" xfId="18" xr:uid="{00000000-0005-0000-0000-000029000000}"/>
    <cellStyle name="Accent1" xfId="19" xr:uid="{00000000-0005-0000-0000-00002A000000}"/>
    <cellStyle name="Accent2" xfId="20" xr:uid="{00000000-0005-0000-0000-00002B000000}"/>
    <cellStyle name="Accent3" xfId="21" xr:uid="{00000000-0005-0000-0000-00002C000000}"/>
    <cellStyle name="Accent4" xfId="22" xr:uid="{00000000-0005-0000-0000-00002D000000}"/>
    <cellStyle name="Accent5" xfId="23" xr:uid="{00000000-0005-0000-0000-00002E000000}"/>
    <cellStyle name="Accent6" xfId="24" xr:uid="{00000000-0005-0000-0000-00002F000000}"/>
    <cellStyle name="Bad" xfId="25" xr:uid="{00000000-0005-0000-0000-000031000000}"/>
    <cellStyle name="Calculation" xfId="26" xr:uid="{00000000-0005-0000-0000-000034000000}"/>
    <cellStyle name="Check Cell" xfId="27" xr:uid="{00000000-0005-0000-0000-000035000000}"/>
    <cellStyle name="Explanatory Text" xfId="28" xr:uid="{00000000-0005-0000-0000-000036000000}"/>
    <cellStyle name="Good" xfId="29" xr:uid="{00000000-0005-0000-0000-00003F000000}"/>
    <cellStyle name="Heading 1" xfId="30" xr:uid="{00000000-0005-0000-0000-000040000000}"/>
    <cellStyle name="Heading 2" xfId="31" xr:uid="{00000000-0005-0000-0000-000041000000}"/>
    <cellStyle name="Heading 2 2" xfId="46" xr:uid="{00000000-0005-0000-0000-00005B000000}"/>
    <cellStyle name="Heading 3" xfId="32" xr:uid="{00000000-0005-0000-0000-000042000000}"/>
    <cellStyle name="Heading 4" xfId="33" xr:uid="{00000000-0005-0000-0000-000043000000}"/>
    <cellStyle name="Linked Cell" xfId="34" xr:uid="{00000000-0005-0000-0000-000046000000}"/>
    <cellStyle name="Normal" xfId="0" builtinId="0"/>
    <cellStyle name="Note" xfId="35" xr:uid="{00000000-0005-0000-0000-000048000000}"/>
    <cellStyle name="Procent" xfId="36" builtinId="5"/>
    <cellStyle name="Title" xfId="37" xr:uid="{00000000-0005-0000-0000-000050000000}"/>
    <cellStyle name="Warning Text" xfId="38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Ydelsesberegning"/>
  <dimension ref="A1:K64"/>
  <sheetViews>
    <sheetView tabSelected="1" topLeftCell="A8" zoomScale="70" zoomScaleNormal="70" workbookViewId="0">
      <selection activeCell="C55" sqref="C55"/>
    </sheetView>
  </sheetViews>
  <sheetFormatPr defaultColWidth="9.109375" defaultRowHeight="12.6" x14ac:dyDescent="0.2"/>
  <cols>
    <col min="1" max="1" width="48.5546875" style="3" customWidth="1"/>
    <col min="2" max="3" width="24.6640625" style="3" customWidth="1"/>
    <col min="4" max="5" width="15.6640625" style="3" customWidth="1"/>
    <col min="6" max="6" width="5.109375" style="3" customWidth="1"/>
    <col min="7" max="7" width="14.109375" style="3" customWidth="1"/>
    <col min="8" max="8" width="14" style="3" customWidth="1"/>
    <col min="9" max="16384" width="9.109375" style="3"/>
  </cols>
  <sheetData>
    <row r="1" spans="1:11" ht="16.2" x14ac:dyDescent="0.3">
      <c r="A1" s="2" t="s">
        <v>57</v>
      </c>
      <c r="B1" s="99"/>
      <c r="C1" s="99"/>
      <c r="D1" s="99"/>
      <c r="E1" s="99"/>
      <c r="G1" s="51"/>
      <c r="H1" s="51"/>
      <c r="I1" s="51"/>
      <c r="J1" s="51"/>
      <c r="K1" s="51"/>
    </row>
    <row r="2" spans="1:11" ht="16.2" x14ac:dyDescent="0.3">
      <c r="A2" s="29"/>
      <c r="B2" s="100"/>
      <c r="C2" s="100"/>
      <c r="D2" s="100"/>
      <c r="E2" s="100"/>
      <c r="G2" s="51"/>
      <c r="H2" s="51"/>
      <c r="I2" s="51"/>
      <c r="J2" s="51"/>
      <c r="K2" s="51"/>
    </row>
    <row r="3" spans="1:11" x14ac:dyDescent="0.2">
      <c r="A3" s="11" t="s">
        <v>15</v>
      </c>
      <c r="B3" s="1" t="s">
        <v>62</v>
      </c>
      <c r="C3" s="42"/>
      <c r="D3" s="58"/>
      <c r="E3" s="43"/>
      <c r="G3" s="51"/>
      <c r="H3" s="51"/>
      <c r="I3" s="51"/>
      <c r="J3" s="51"/>
      <c r="K3" s="51"/>
    </row>
    <row r="4" spans="1:11" x14ac:dyDescent="0.2">
      <c r="A4" s="12"/>
      <c r="D4" s="59"/>
      <c r="E4" s="26"/>
      <c r="G4" s="51"/>
      <c r="H4" s="51"/>
      <c r="I4" s="51"/>
      <c r="J4" s="51"/>
      <c r="K4" s="51"/>
    </row>
    <row r="5" spans="1:11" x14ac:dyDescent="0.2">
      <c r="A5" s="25" t="s">
        <v>22</v>
      </c>
      <c r="B5" s="44" t="s">
        <v>63</v>
      </c>
      <c r="C5" s="44"/>
      <c r="D5" s="60"/>
      <c r="E5" s="45"/>
      <c r="G5" s="51"/>
      <c r="H5" s="51"/>
      <c r="I5" s="51"/>
      <c r="J5" s="51"/>
      <c r="K5" s="51"/>
    </row>
    <row r="6" spans="1:11" x14ac:dyDescent="0.2">
      <c r="A6" s="12"/>
      <c r="D6" s="59"/>
      <c r="E6" s="26"/>
      <c r="G6" s="51"/>
      <c r="H6" s="51"/>
      <c r="I6" s="51"/>
      <c r="J6" s="51"/>
      <c r="K6" s="51"/>
    </row>
    <row r="7" spans="1:11" x14ac:dyDescent="0.2">
      <c r="A7" s="25" t="s">
        <v>20</v>
      </c>
      <c r="B7" s="46">
        <v>180</v>
      </c>
      <c r="D7" s="59"/>
      <c r="E7" s="26"/>
      <c r="G7" s="51"/>
      <c r="H7" s="51"/>
      <c r="I7" s="51"/>
      <c r="J7" s="51"/>
      <c r="K7" s="51"/>
    </row>
    <row r="8" spans="1:11" x14ac:dyDescent="0.2">
      <c r="A8" s="25"/>
      <c r="D8" s="59"/>
      <c r="E8" s="26"/>
      <c r="G8" s="51"/>
      <c r="H8" s="51"/>
      <c r="I8" s="51"/>
      <c r="J8" s="51"/>
      <c r="K8" s="51"/>
    </row>
    <row r="9" spans="1:11" x14ac:dyDescent="0.2">
      <c r="A9" s="31" t="s">
        <v>21</v>
      </c>
      <c r="B9" s="47">
        <v>12600</v>
      </c>
      <c r="C9" s="32" t="s">
        <v>0</v>
      </c>
      <c r="D9" s="61"/>
      <c r="E9" s="33"/>
      <c r="G9" s="51"/>
      <c r="H9" s="51"/>
      <c r="I9" s="51"/>
      <c r="J9" s="51"/>
      <c r="K9" s="51"/>
    </row>
    <row r="10" spans="1:11" x14ac:dyDescent="0.2">
      <c r="A10" s="30"/>
      <c r="B10" s="7"/>
      <c r="C10" s="7"/>
      <c r="D10" s="7"/>
      <c r="E10" s="7"/>
      <c r="G10" s="51"/>
      <c r="H10" s="51"/>
      <c r="I10" s="51"/>
      <c r="J10" s="51"/>
      <c r="K10" s="51"/>
    </row>
    <row r="11" spans="1:11" ht="17.25" customHeight="1" x14ac:dyDescent="0.3">
      <c r="A11" s="34" t="s">
        <v>14</v>
      </c>
      <c r="G11" s="51"/>
      <c r="H11" s="51"/>
      <c r="I11" s="51"/>
      <c r="J11" s="51"/>
      <c r="K11" s="51"/>
    </row>
    <row r="12" spans="1:11" x14ac:dyDescent="0.2">
      <c r="A12" s="4"/>
      <c r="G12" s="51"/>
      <c r="H12" s="51"/>
      <c r="I12" s="51"/>
      <c r="J12" s="51"/>
      <c r="K12" s="51"/>
    </row>
    <row r="13" spans="1:11" x14ac:dyDescent="0.2">
      <c r="A13" s="4"/>
      <c r="G13" s="51"/>
      <c r="H13" s="51"/>
      <c r="I13" s="51"/>
      <c r="J13" s="51"/>
      <c r="K13" s="51"/>
    </row>
    <row r="14" spans="1:11" x14ac:dyDescent="0.2">
      <c r="A14" s="6"/>
      <c r="B14" s="6"/>
      <c r="G14" s="51"/>
      <c r="H14" s="51"/>
      <c r="I14" s="51"/>
      <c r="J14" s="51"/>
      <c r="K14" s="51"/>
    </row>
    <row r="15" spans="1:11" x14ac:dyDescent="0.2">
      <c r="A15" s="11" t="s">
        <v>1</v>
      </c>
      <c r="B15" s="9"/>
      <c r="C15" s="5"/>
      <c r="D15" s="5"/>
      <c r="E15" s="5"/>
      <c r="G15" s="51"/>
      <c r="H15" s="51"/>
      <c r="I15" s="51"/>
      <c r="J15" s="51"/>
      <c r="K15" s="51"/>
    </row>
    <row r="16" spans="1:11" x14ac:dyDescent="0.2">
      <c r="A16" s="13" t="s">
        <v>43</v>
      </c>
      <c r="B16" s="90">
        <v>3.4000000000000002E-2</v>
      </c>
      <c r="C16" s="82"/>
      <c r="E16" s="5"/>
      <c r="G16" s="51"/>
      <c r="H16" s="51"/>
      <c r="I16" s="51"/>
      <c r="J16" s="51"/>
      <c r="K16" s="51"/>
    </row>
    <row r="17" spans="1:11" x14ac:dyDescent="0.2">
      <c r="A17" s="15"/>
      <c r="B17" s="15"/>
      <c r="C17" s="6"/>
      <c r="D17" s="6"/>
      <c r="E17" s="6"/>
      <c r="G17" s="52"/>
      <c r="H17" s="52"/>
      <c r="I17" s="51"/>
      <c r="J17" s="51"/>
      <c r="K17" s="51"/>
    </row>
    <row r="18" spans="1:11" ht="21.9" customHeight="1" x14ac:dyDescent="0.2">
      <c r="A18" s="16"/>
      <c r="B18" s="91" t="s">
        <v>52</v>
      </c>
      <c r="C18" s="91"/>
      <c r="D18" s="5"/>
      <c r="E18" s="5"/>
      <c r="F18" s="8"/>
      <c r="G18" s="14"/>
      <c r="H18" s="14"/>
      <c r="I18" s="5"/>
    </row>
    <row r="19" spans="1:11" ht="21.9" customHeight="1" x14ac:dyDescent="0.2">
      <c r="A19" s="19"/>
      <c r="B19" s="95" t="s">
        <v>51</v>
      </c>
      <c r="C19" s="18" t="s">
        <v>16</v>
      </c>
      <c r="D19" s="5"/>
      <c r="E19" s="5"/>
      <c r="F19" s="8"/>
      <c r="G19" s="14"/>
      <c r="H19" s="14"/>
      <c r="I19" s="5"/>
    </row>
    <row r="20" spans="1:11" ht="21.9" customHeight="1" x14ac:dyDescent="0.2">
      <c r="A20" s="17" t="s">
        <v>34</v>
      </c>
      <c r="B20" s="96" t="s">
        <v>53</v>
      </c>
      <c r="C20" s="97" t="s">
        <v>11</v>
      </c>
      <c r="D20" s="5"/>
      <c r="E20" s="5"/>
      <c r="F20" s="8"/>
      <c r="G20" s="92" t="s">
        <v>47</v>
      </c>
      <c r="H20" s="92" t="s">
        <v>48</v>
      </c>
      <c r="I20" s="5"/>
    </row>
    <row r="21" spans="1:11" x14ac:dyDescent="0.2">
      <c r="A21" s="16" t="s">
        <v>23</v>
      </c>
      <c r="B21" s="73">
        <v>20812603</v>
      </c>
      <c r="C21" s="62">
        <f t="shared" ref="C21:C27" si="0">(B21*$B$16)</f>
        <v>707628.50200000009</v>
      </c>
      <c r="D21" s="5"/>
      <c r="E21" s="5"/>
      <c r="F21" s="8"/>
      <c r="G21" s="77">
        <f t="shared" ref="G21:G27" si="1">(B21)/$B$7</f>
        <v>115625.57222222222</v>
      </c>
      <c r="H21" s="77">
        <f t="shared" ref="H21:H27" si="2">(B21)*1000/$B$9</f>
        <v>1651793.888888889</v>
      </c>
      <c r="I21" s="5"/>
    </row>
    <row r="22" spans="1:11" x14ac:dyDescent="0.2">
      <c r="A22" s="19" t="s">
        <v>39</v>
      </c>
      <c r="B22" s="48">
        <v>5108670</v>
      </c>
      <c r="C22" s="20">
        <f t="shared" si="0"/>
        <v>173694.78</v>
      </c>
      <c r="D22" s="5"/>
      <c r="E22" s="5"/>
      <c r="F22" s="8"/>
      <c r="G22" s="77">
        <f t="shared" si="1"/>
        <v>28381.5</v>
      </c>
      <c r="H22" s="77">
        <f t="shared" si="2"/>
        <v>405450</v>
      </c>
      <c r="I22" s="5"/>
    </row>
    <row r="23" spans="1:11" x14ac:dyDescent="0.2">
      <c r="A23" s="19" t="s">
        <v>41</v>
      </c>
      <c r="B23" s="48">
        <v>1342586</v>
      </c>
      <c r="C23" s="20">
        <f t="shared" si="0"/>
        <v>45647.924000000006</v>
      </c>
      <c r="D23" s="5"/>
      <c r="E23" s="5"/>
      <c r="F23" s="8"/>
      <c r="G23" s="77">
        <f t="shared" si="1"/>
        <v>7458.8111111111111</v>
      </c>
      <c r="H23" s="77">
        <f t="shared" si="2"/>
        <v>106554.44444444444</v>
      </c>
      <c r="I23" s="5"/>
    </row>
    <row r="24" spans="1:11" x14ac:dyDescent="0.2">
      <c r="A24" s="19" t="s">
        <v>2</v>
      </c>
      <c r="B24" s="48">
        <v>12385569</v>
      </c>
      <c r="C24" s="20">
        <f t="shared" si="0"/>
        <v>421109.34600000002</v>
      </c>
      <c r="D24" s="5"/>
      <c r="E24" s="5"/>
      <c r="F24" s="8"/>
      <c r="G24" s="77">
        <f t="shared" si="1"/>
        <v>68808.71666666666</v>
      </c>
      <c r="H24" s="77">
        <f t="shared" si="2"/>
        <v>982981.66666666663</v>
      </c>
      <c r="I24" s="5"/>
    </row>
    <row r="25" spans="1:11" x14ac:dyDescent="0.2">
      <c r="A25" s="19" t="s">
        <v>54</v>
      </c>
      <c r="B25" s="48">
        <f>9000000+3600000</f>
        <v>12600000</v>
      </c>
      <c r="C25" s="20">
        <f t="shared" si="0"/>
        <v>428400.00000000006</v>
      </c>
      <c r="D25" s="5"/>
      <c r="E25" s="5"/>
      <c r="F25" s="8"/>
      <c r="G25" s="77">
        <f t="shared" si="1"/>
        <v>70000</v>
      </c>
      <c r="H25" s="77">
        <f t="shared" si="2"/>
        <v>1000000</v>
      </c>
      <c r="I25" s="5"/>
    </row>
    <row r="26" spans="1:11" x14ac:dyDescent="0.2">
      <c r="A26" s="19" t="s">
        <v>44</v>
      </c>
      <c r="B26" s="48">
        <v>3000000</v>
      </c>
      <c r="C26" s="20">
        <f t="shared" si="0"/>
        <v>102000.00000000001</v>
      </c>
      <c r="D26" s="5"/>
      <c r="E26" s="5"/>
      <c r="F26" s="8"/>
      <c r="G26" s="77">
        <f t="shared" si="1"/>
        <v>16666.666666666668</v>
      </c>
      <c r="H26" s="77">
        <f t="shared" si="2"/>
        <v>238095.23809523811</v>
      </c>
      <c r="I26" s="5"/>
    </row>
    <row r="27" spans="1:11" x14ac:dyDescent="0.2">
      <c r="A27" s="19" t="s">
        <v>42</v>
      </c>
      <c r="B27" s="49">
        <v>0</v>
      </c>
      <c r="C27" s="22">
        <f t="shared" si="0"/>
        <v>0</v>
      </c>
      <c r="D27" s="5"/>
      <c r="E27" s="5"/>
      <c r="F27" s="8"/>
      <c r="G27" s="77">
        <f t="shared" si="1"/>
        <v>0</v>
      </c>
      <c r="H27" s="78">
        <f t="shared" si="2"/>
        <v>0</v>
      </c>
      <c r="I27" s="5"/>
    </row>
    <row r="28" spans="1:11" x14ac:dyDescent="0.2">
      <c r="A28" s="21" t="s">
        <v>45</v>
      </c>
      <c r="B28" s="23">
        <f>SUM(B21:B27)</f>
        <v>55249428</v>
      </c>
      <c r="C28" s="22">
        <f>SUM(C21:C27)</f>
        <v>1878480.5520000001</v>
      </c>
      <c r="D28" s="5"/>
      <c r="E28" s="5"/>
      <c r="F28" s="8"/>
      <c r="G28" s="77"/>
      <c r="H28" s="79">
        <f>SUM(H21:H27)</f>
        <v>4384875.2380952379</v>
      </c>
      <c r="I28" s="5"/>
    </row>
    <row r="29" spans="1:11" x14ac:dyDescent="0.2">
      <c r="A29" s="15"/>
      <c r="B29" s="15"/>
      <c r="C29" s="7"/>
      <c r="D29" s="7"/>
      <c r="E29" s="7"/>
    </row>
    <row r="30" spans="1:11" x14ac:dyDescent="0.2">
      <c r="A30" s="11" t="s">
        <v>46</v>
      </c>
      <c r="B30" s="54">
        <f>$B$16*100</f>
        <v>3.4000000000000004</v>
      </c>
      <c r="C30" s="5" t="s">
        <v>24</v>
      </c>
      <c r="D30" s="5"/>
      <c r="E30" s="53"/>
    </row>
    <row r="31" spans="1:11" x14ac:dyDescent="0.2">
      <c r="A31" s="12" t="s">
        <v>8</v>
      </c>
      <c r="B31" s="55">
        <v>0.2</v>
      </c>
      <c r="C31" s="5" t="s">
        <v>24</v>
      </c>
      <c r="D31" s="5"/>
    </row>
    <row r="32" spans="1:11" x14ac:dyDescent="0.2">
      <c r="A32" s="13"/>
      <c r="B32" s="56">
        <f>B30+B31</f>
        <v>3.6000000000000005</v>
      </c>
      <c r="C32" s="5" t="s">
        <v>24</v>
      </c>
      <c r="D32" s="5"/>
    </row>
    <row r="33" spans="1:4" x14ac:dyDescent="0.2">
      <c r="A33" s="7"/>
      <c r="B33" s="7"/>
    </row>
    <row r="34" spans="1:4" x14ac:dyDescent="0.2">
      <c r="A34" s="6"/>
      <c r="B34" s="6"/>
    </row>
    <row r="35" spans="1:4" x14ac:dyDescent="0.2">
      <c r="A35" s="11" t="s">
        <v>3</v>
      </c>
      <c r="B35" s="24">
        <f>B28/B7</f>
        <v>306941.26666666666</v>
      </c>
      <c r="C35" s="5" t="s">
        <v>5</v>
      </c>
      <c r="D35" s="5"/>
    </row>
    <row r="36" spans="1:4" x14ac:dyDescent="0.2">
      <c r="A36" s="25"/>
      <c r="B36" s="10"/>
      <c r="C36" s="5"/>
      <c r="D36" s="5"/>
    </row>
    <row r="37" spans="1:4" x14ac:dyDescent="0.2">
      <c r="A37" s="25" t="s">
        <v>4</v>
      </c>
      <c r="B37" s="10">
        <f>B28/B9</f>
        <v>4384.8752380952383</v>
      </c>
      <c r="C37" s="5" t="s">
        <v>6</v>
      </c>
      <c r="D37" s="5"/>
    </row>
    <row r="38" spans="1:4" x14ac:dyDescent="0.2">
      <c r="A38" s="25"/>
      <c r="B38" s="10"/>
      <c r="C38" s="5"/>
      <c r="D38" s="5"/>
    </row>
    <row r="39" spans="1:4" x14ac:dyDescent="0.2">
      <c r="A39" s="25" t="s">
        <v>9</v>
      </c>
      <c r="B39" s="10">
        <f>B28*B32/100</f>
        <v>1988979.4080000005</v>
      </c>
      <c r="C39" s="5" t="s">
        <v>10</v>
      </c>
      <c r="D39" s="5"/>
    </row>
    <row r="40" spans="1:4" x14ac:dyDescent="0.2">
      <c r="A40" s="25"/>
      <c r="B40" s="26"/>
      <c r="C40" s="5"/>
      <c r="D40" s="5"/>
    </row>
    <row r="41" spans="1:4" x14ac:dyDescent="0.2">
      <c r="A41" s="25" t="s">
        <v>18</v>
      </c>
      <c r="B41" s="27">
        <f>B32/100*B28/B9</f>
        <v>157.8555085714286</v>
      </c>
      <c r="C41" s="5" t="s">
        <v>7</v>
      </c>
      <c r="D41" s="5"/>
    </row>
    <row r="42" spans="1:4" x14ac:dyDescent="0.2">
      <c r="A42" s="71" t="s">
        <v>33</v>
      </c>
      <c r="B42" s="26"/>
      <c r="C42" s="5"/>
      <c r="D42" s="5"/>
    </row>
    <row r="43" spans="1:4" x14ac:dyDescent="0.2">
      <c r="A43" s="12" t="s">
        <v>30</v>
      </c>
      <c r="B43" s="10">
        <f>B28*B59/100</f>
        <v>3314965.68</v>
      </c>
      <c r="C43" s="5" t="s">
        <v>17</v>
      </c>
      <c r="D43" s="5"/>
    </row>
    <row r="44" spans="1:4" x14ac:dyDescent="0.2">
      <c r="A44" s="12"/>
      <c r="B44" s="26"/>
      <c r="C44" s="5"/>
      <c r="D44" s="5"/>
    </row>
    <row r="45" spans="1:4" x14ac:dyDescent="0.2">
      <c r="A45" s="13" t="s">
        <v>31</v>
      </c>
      <c r="B45" s="28">
        <f>B43/B9</f>
        <v>263.09251428571429</v>
      </c>
      <c r="C45" s="5" t="s">
        <v>7</v>
      </c>
      <c r="D45" s="5"/>
    </row>
    <row r="46" spans="1:4" x14ac:dyDescent="0.2">
      <c r="A46" s="7"/>
      <c r="B46" s="7"/>
    </row>
    <row r="47" spans="1:4" x14ac:dyDescent="0.2">
      <c r="A47" s="15"/>
      <c r="B47" s="15"/>
    </row>
    <row r="48" spans="1:4" x14ac:dyDescent="0.2">
      <c r="A48" s="6"/>
      <c r="B48" s="6"/>
      <c r="C48" s="6"/>
      <c r="D48" s="6"/>
    </row>
    <row r="49" spans="1:5" x14ac:dyDescent="0.2">
      <c r="A49" s="93" t="s">
        <v>35</v>
      </c>
      <c r="B49" s="73">
        <v>89354886</v>
      </c>
      <c r="C49" s="5"/>
      <c r="D49" s="5"/>
      <c r="E49" s="5"/>
    </row>
    <row r="50" spans="1:5" x14ac:dyDescent="0.2">
      <c r="A50" s="36" t="s">
        <v>49</v>
      </c>
      <c r="B50" s="94">
        <v>11042283</v>
      </c>
      <c r="C50" s="5"/>
      <c r="D50" s="5"/>
      <c r="E50" s="5"/>
    </row>
    <row r="51" spans="1:5" ht="16.5" customHeight="1" x14ac:dyDescent="0.2">
      <c r="A51" s="37" t="s">
        <v>50</v>
      </c>
      <c r="B51" s="20">
        <f>+B49-B50</f>
        <v>78312603</v>
      </c>
      <c r="C51" s="5"/>
      <c r="D51" s="5"/>
      <c r="E51" s="5"/>
    </row>
    <row r="52" spans="1:5" x14ac:dyDescent="0.2">
      <c r="A52" s="35" t="s">
        <v>12</v>
      </c>
      <c r="B52" s="74">
        <v>0</v>
      </c>
      <c r="C52" s="5"/>
      <c r="D52" s="5"/>
      <c r="E52" s="5"/>
    </row>
    <row r="53" spans="1:5" x14ac:dyDescent="0.2">
      <c r="A53" s="38" t="s">
        <v>13</v>
      </c>
      <c r="B53" s="75">
        <v>0</v>
      </c>
      <c r="C53" s="5"/>
      <c r="D53" s="5"/>
      <c r="E53" s="5"/>
    </row>
    <row r="54" spans="1:5" ht="30" customHeight="1" thickBot="1" x14ac:dyDescent="0.25">
      <c r="A54" s="98" t="s">
        <v>55</v>
      </c>
      <c r="B54" s="76">
        <f>B51-B52-B53</f>
        <v>78312603</v>
      </c>
      <c r="C54" s="5"/>
      <c r="D54" s="5"/>
      <c r="E54" s="5"/>
    </row>
    <row r="55" spans="1:5" ht="18.75" customHeight="1" x14ac:dyDescent="0.2">
      <c r="A55" s="40" t="s">
        <v>30</v>
      </c>
      <c r="B55" s="80">
        <f>B49*B59/100</f>
        <v>5361293.16</v>
      </c>
      <c r="C55" s="5" t="s">
        <v>17</v>
      </c>
      <c r="D55" s="5"/>
      <c r="E55" s="5"/>
    </row>
    <row r="56" spans="1:5" x14ac:dyDescent="0.2">
      <c r="A56" s="36" t="s">
        <v>19</v>
      </c>
      <c r="B56" s="81">
        <f>B55/B9</f>
        <v>425.49945714285718</v>
      </c>
      <c r="C56" s="5" t="s">
        <v>7</v>
      </c>
      <c r="D56" s="5"/>
      <c r="E56" s="5"/>
    </row>
    <row r="57" spans="1:5" x14ac:dyDescent="0.2">
      <c r="A57" s="67"/>
      <c r="B57" s="72"/>
      <c r="C57" s="5"/>
      <c r="D57" s="5"/>
      <c r="E57" s="5"/>
    </row>
    <row r="58" spans="1:5" x14ac:dyDescent="0.2">
      <c r="A58" s="68" t="s">
        <v>56</v>
      </c>
      <c r="B58" s="9"/>
      <c r="C58" s="5"/>
      <c r="D58" s="5"/>
      <c r="E58" s="5"/>
    </row>
    <row r="59" spans="1:5" x14ac:dyDescent="0.2">
      <c r="A59" s="69" t="s">
        <v>32</v>
      </c>
      <c r="B59" s="70">
        <v>6</v>
      </c>
      <c r="C59" s="5" t="s">
        <v>24</v>
      </c>
      <c r="D59" s="5"/>
      <c r="E59" s="5"/>
    </row>
    <row r="60" spans="1:5" x14ac:dyDescent="0.2">
      <c r="A60" s="39"/>
      <c r="B60" s="41"/>
      <c r="C60" s="5"/>
      <c r="D60" s="5"/>
      <c r="E60" s="5"/>
    </row>
    <row r="61" spans="1:5" x14ac:dyDescent="0.2">
      <c r="C61" s="5"/>
      <c r="D61" s="5"/>
    </row>
    <row r="62" spans="1:5" x14ac:dyDescent="0.2">
      <c r="A62" s="50" t="s">
        <v>64</v>
      </c>
    </row>
    <row r="64" spans="1:5" x14ac:dyDescent="0.2">
      <c r="A64" s="3" t="s">
        <v>40</v>
      </c>
    </row>
  </sheetData>
  <printOptions gridLines="1"/>
  <pageMargins left="0.47244094488188998" right="0.23622047244094499" top="0.98425196850393704" bottom="0.98425196850393704" header="0" footer="0"/>
  <pageSetup paperSize="9" scale="75" orientation="portrait" r:id="rId1"/>
  <headerFooter alignWithMargins="0">
    <oddFooter>&amp;L&amp;8&amp;Z&amp;F&amp;R&amp;D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dstillingstekst"/>
  <dimension ref="A1:A19"/>
  <sheetViews>
    <sheetView topLeftCell="A5" workbookViewId="0">
      <selection activeCell="A17" sqref="A17"/>
    </sheetView>
  </sheetViews>
  <sheetFormatPr defaultColWidth="9.109375" defaultRowHeight="13.2" x14ac:dyDescent="0.25"/>
  <cols>
    <col min="1" max="1" width="73.44140625" customWidth="1"/>
  </cols>
  <sheetData>
    <row r="1" spans="1:1" ht="60" customHeight="1" x14ac:dyDescent="0.25">
      <c r="A1" s="86" t="s">
        <v>25</v>
      </c>
    </row>
    <row r="2" spans="1:1" ht="13.8" x14ac:dyDescent="0.25">
      <c r="A2" s="85" t="s">
        <v>28</v>
      </c>
    </row>
    <row r="3" spans="1:1" ht="60" customHeight="1" x14ac:dyDescent="0.25">
      <c r="A3" s="84"/>
    </row>
    <row r="4" spans="1:1" ht="13.8" x14ac:dyDescent="0.25">
      <c r="A4" s="87" t="s">
        <v>27</v>
      </c>
    </row>
    <row r="5" spans="1:1" ht="60" customHeight="1" x14ac:dyDescent="0.25">
      <c r="A5" s="88"/>
    </row>
    <row r="6" spans="1:1" ht="13.8" x14ac:dyDescent="0.25">
      <c r="A6" s="85" t="s">
        <v>37</v>
      </c>
    </row>
    <row r="7" spans="1:1" ht="60" customHeight="1" x14ac:dyDescent="0.25">
      <c r="A7" s="88"/>
    </row>
    <row r="8" spans="1:1" ht="13.8" x14ac:dyDescent="0.25">
      <c r="A8" s="85" t="s">
        <v>38</v>
      </c>
    </row>
    <row r="9" spans="1:1" ht="60" customHeight="1" x14ac:dyDescent="0.25">
      <c r="A9" s="84"/>
    </row>
    <row r="10" spans="1:1" ht="13.8" x14ac:dyDescent="0.25">
      <c r="A10" s="85" t="s">
        <v>58</v>
      </c>
    </row>
    <row r="11" spans="1:1" ht="60" customHeight="1" x14ac:dyDescent="0.25">
      <c r="A11" s="88"/>
    </row>
    <row r="12" spans="1:1" s="101" customFormat="1" ht="13.8" x14ac:dyDescent="0.25">
      <c r="A12" s="85" t="s">
        <v>59</v>
      </c>
    </row>
    <row r="13" spans="1:1" s="101" customFormat="1" ht="60" customHeight="1" x14ac:dyDescent="0.25">
      <c r="A13" s="88"/>
    </row>
    <row r="14" spans="1:1" s="101" customFormat="1" ht="13.8" x14ac:dyDescent="0.25">
      <c r="A14" s="85" t="s">
        <v>60</v>
      </c>
    </row>
    <row r="15" spans="1:1" s="101" customFormat="1" ht="60" customHeight="1" x14ac:dyDescent="0.25">
      <c r="A15" s="88"/>
    </row>
    <row r="16" spans="1:1" s="101" customFormat="1" ht="13.8" x14ac:dyDescent="0.25">
      <c r="A16" s="85" t="s">
        <v>61</v>
      </c>
    </row>
    <row r="17" spans="1:1" s="101" customFormat="1" ht="60" customHeight="1" x14ac:dyDescent="0.25">
      <c r="A17" s="88"/>
    </row>
    <row r="18" spans="1:1" ht="13.8" x14ac:dyDescent="0.25">
      <c r="A18" s="89" t="s">
        <v>29</v>
      </c>
    </row>
    <row r="19" spans="1:1" ht="60" customHeight="1" x14ac:dyDescent="0.25">
      <c r="A19" s="84"/>
    </row>
  </sheetData>
  <pageMargins left="0.75" right="0.75" top="1" bottom="1" header="0" footer="0"/>
  <pageSetup paperSize="9" orientation="portrait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ilsagnstekst"/>
  <dimension ref="A1:A15"/>
  <sheetViews>
    <sheetView workbookViewId="0">
      <selection activeCell="A13" sqref="A13"/>
    </sheetView>
  </sheetViews>
  <sheetFormatPr defaultColWidth="9.109375" defaultRowHeight="13.2" x14ac:dyDescent="0.25"/>
  <cols>
    <col min="1" max="1" width="73.109375" customWidth="1"/>
  </cols>
  <sheetData>
    <row r="1" spans="1:1" ht="60" customHeight="1" x14ac:dyDescent="0.25">
      <c r="A1" s="57" t="s">
        <v>26</v>
      </c>
    </row>
    <row r="2" spans="1:1" ht="16.5" customHeight="1" x14ac:dyDescent="0.25">
      <c r="A2" s="83" t="s">
        <v>27</v>
      </c>
    </row>
    <row r="3" spans="1:1" ht="60" customHeight="1" x14ac:dyDescent="0.25">
      <c r="A3" s="65"/>
    </row>
    <row r="4" spans="1:1" ht="16.5" customHeight="1" x14ac:dyDescent="0.25">
      <c r="A4" s="83" t="s">
        <v>58</v>
      </c>
    </row>
    <row r="5" spans="1:1" ht="60" customHeight="1" x14ac:dyDescent="0.25">
      <c r="A5" s="66"/>
    </row>
    <row r="6" spans="1:1" ht="16.5" customHeight="1" x14ac:dyDescent="0.25">
      <c r="A6" s="64" t="s">
        <v>36</v>
      </c>
    </row>
    <row r="7" spans="1:1" ht="60" customHeight="1" x14ac:dyDescent="0.25">
      <c r="A7" s="63"/>
    </row>
    <row r="8" spans="1:1" s="101" customFormat="1" ht="16.5" customHeight="1" x14ac:dyDescent="0.25">
      <c r="A8" s="85" t="s">
        <v>59</v>
      </c>
    </row>
    <row r="9" spans="1:1" s="101" customFormat="1" ht="60" customHeight="1" x14ac:dyDescent="0.25">
      <c r="A9" s="88"/>
    </row>
    <row r="10" spans="1:1" s="101" customFormat="1" ht="16.5" customHeight="1" x14ac:dyDescent="0.25">
      <c r="A10" s="85" t="s">
        <v>60</v>
      </c>
    </row>
    <row r="11" spans="1:1" s="101" customFormat="1" ht="60" customHeight="1" x14ac:dyDescent="0.25">
      <c r="A11" s="88"/>
    </row>
    <row r="12" spans="1:1" s="101" customFormat="1" ht="16.5" customHeight="1" x14ac:dyDescent="0.25">
      <c r="A12" s="85" t="s">
        <v>61</v>
      </c>
    </row>
    <row r="13" spans="1:1" s="101" customFormat="1" ht="60" customHeight="1" x14ac:dyDescent="0.25">
      <c r="A13" s="88"/>
    </row>
    <row r="14" spans="1:1" ht="16.5" customHeight="1" x14ac:dyDescent="0.25"/>
    <row r="15" spans="1:1" ht="60" customHeight="1" x14ac:dyDescent="0.25"/>
  </sheetData>
  <pageMargins left="0.75" right="0.75" top="1" bottom="1" header="0" footer="0"/>
  <pageSetup paperSize="9" orientation="portrait" horizontalDpi="300" verticalDpi="300" r:id="rId1"/>
  <headerFooter alignWithMargins="0"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FECEC8C8D2724CB909FDA45FF6B1EF" ma:contentTypeVersion="7" ma:contentTypeDescription="Opret et nyt dokument." ma:contentTypeScope="" ma:versionID="30076381c784971c86a212e92bedafa4">
  <xsd:schema xmlns:xsd="http://www.w3.org/2001/XMLSchema" xmlns:xs="http://www.w3.org/2001/XMLSchema" xmlns:p="http://schemas.microsoft.com/office/2006/metadata/properties" xmlns:ns3="852317fd-4c37-4e81-8a34-2997340897e3" targetNamespace="http://schemas.microsoft.com/office/2006/metadata/properties" ma:root="true" ma:fieldsID="86fe87110d6add6b3781c3a973987e71" ns3:_="">
    <xsd:import namespace="852317fd-4c37-4e81-8a34-2997340897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317fd-4c37-4e81-8a34-299734089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89B9EB-D1CC-4497-B5EF-809E8D1D0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AF4BC4-7F26-4706-B5BB-837B2FDD3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317fd-4c37-4e81-8a34-299734089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64CF4A-C4DE-49E1-86B8-7211FB9F89D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52317fd-4c37-4e81-8a34-2997340897e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Ydelsesberegning</vt:lpstr>
      <vt:lpstr>Indstillingstekst</vt:lpstr>
      <vt:lpstr>Tilsagnstekst</vt:lpstr>
      <vt:lpstr>Ydelsesberegning!Udskriftsområde</vt:lpstr>
    </vt:vector>
  </TitlesOfParts>
  <Manager/>
  <Company>BoligSelskabernesHus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kth</dc:creator>
  <cp:keywords/>
  <dc:description/>
  <cp:lastModifiedBy>Käte Thorsen</cp:lastModifiedBy>
  <cp:lastPrinted>2021-10-19T09:49:55Z</cp:lastPrinted>
  <dcterms:created xsi:type="dcterms:W3CDTF">2008-09-05T08:18:10Z</dcterms:created>
  <dcterms:modified xsi:type="dcterms:W3CDTF">2021-10-19T10:43:59Z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0x01010092FECEC8C8D2724CB909FDA45FF6B1EF</vt:lpwstr>
  </property>
  <property fmtid="{D5CDD505-2E9C-101B-9397-08002B2CF9AE}" pid="3" name="SkabelonNavn">
    <vt:lpwstr>RenoveringBeregningLaaneydelseFra01062021</vt:lpwstr>
  </property>
  <property fmtid="{D5CDD505-2E9C-101B-9397-08002B2CF9AE}" pid="4" name="SkabelonVersion">
    <vt:i4>7</vt:i4>
  </property>
</Properties>
</file>